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Terri\Pay Rate Calculators\"/>
    </mc:Choice>
  </mc:AlternateContent>
  <xr:revisionPtr revIDLastSave="0" documentId="13_ncr:1_{C716764F-E04A-4628-9F2A-FF860E170038}" xr6:coauthVersionLast="47" xr6:coauthVersionMax="47" xr10:uidLastSave="{00000000-0000-0000-0000-000000000000}"/>
  <workbookProtection workbookAlgorithmName="SHA-512" workbookHashValue="eQTzBiMYwY6QMK3Gd0yBIAfn7S+d3TyBmAaPR05D83xBk3cr3CSInZxfe/e63Smf/bhHl1rsq+6RofUvdHbklw==" workbookSaltValue="eQ8NVEgCH4wU8E9oPbg0rA==" workbookSpinCount="100000" lockStructure="1"/>
  <bookViews>
    <workbookView xWindow="-110" yWindow="-110" windowWidth="19420" windowHeight="11500" tabRatio="908" firstSheet="3" activeTab="3" xr2:uid="{00000000-000D-0000-FFFF-FFFF00000000}"/>
  </bookViews>
  <sheets>
    <sheet name="County_Region" sheetId="2" state="hidden" r:id="rId1"/>
    <sheet name="Bill_Rates" sheetId="6" state="hidden" r:id="rId2"/>
    <sheet name="Relationship_to_CLE" sheetId="10" state="hidden" r:id="rId3"/>
    <sheet name="Pay_Rate_Calculator" sheetId="1" r:id="rId4"/>
  </sheets>
  <definedNames>
    <definedName name="_xlnm._FilterDatabase" localSheetId="0" hidden="1">County_Region!$A$1:$C$68</definedName>
    <definedName name="County">County_Region!$A$2:$A$68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 i="6" l="1"/>
  <c r="Q4" i="6"/>
  <c r="Q3" i="6"/>
  <c r="Q2" i="6"/>
  <c r="J15" i="1"/>
  <c r="J14" i="1"/>
  <c r="J13" i="1"/>
  <c r="H15" i="1"/>
  <c r="H14" i="1"/>
  <c r="H13" i="1"/>
  <c r="J17" i="1" l="1"/>
  <c r="H17" i="1"/>
  <c r="G16" i="1"/>
  <c r="C9" i="1"/>
  <c r="H10" i="1" s="1"/>
  <c r="J16" i="1" l="1"/>
  <c r="H16" i="1"/>
  <c r="I8" i="1"/>
  <c r="K8" i="1"/>
  <c r="J10" i="1"/>
  <c r="K10" i="1" s="1"/>
  <c r="H8" i="1"/>
  <c r="J8" i="1"/>
  <c r="I10" i="1" l="1"/>
  <c r="H18" i="1" l="1"/>
  <c r="J18" i="1" l="1"/>
  <c r="J20" i="1" s="1"/>
  <c r="H20" i="1" l="1"/>
  <c r="H22" i="1" s="1"/>
  <c r="J22" i="1"/>
  <c r="K18" i="1" s="1"/>
  <c r="I18" i="1" l="1"/>
  <c r="K17" i="1"/>
  <c r="K13" i="1"/>
  <c r="K16" i="1"/>
  <c r="K15" i="1"/>
  <c r="K14" i="1"/>
  <c r="I16" i="1"/>
  <c r="I15" i="1"/>
  <c r="I13" i="1"/>
  <c r="I14" i="1"/>
  <c r="I17" i="1"/>
  <c r="I22" i="1" l="1"/>
  <c r="K22" i="1" l="1"/>
</calcChain>
</file>

<file path=xl/sharedStrings.xml><?xml version="1.0" encoding="utf-8"?>
<sst xmlns="http://schemas.openxmlformats.org/spreadsheetml/2006/main" count="292" uniqueCount="111">
  <si>
    <t>FUTA</t>
  </si>
  <si>
    <t>SUTA</t>
  </si>
  <si>
    <t>Total Employer Cost</t>
  </si>
  <si>
    <t>W1792</t>
  </si>
  <si>
    <t>S5150</t>
  </si>
  <si>
    <t>County</t>
  </si>
  <si>
    <t>CHC-MCO Zone</t>
  </si>
  <si>
    <t>Adams</t>
  </si>
  <si>
    <t>Region 3</t>
  </si>
  <si>
    <t>Lehigh/Capital</t>
  </si>
  <si>
    <t>Allegheny</t>
  </si>
  <si>
    <t>Region 1</t>
  </si>
  <si>
    <t>Southwest</t>
  </si>
  <si>
    <t>Armstrong</t>
  </si>
  <si>
    <t>Beaver</t>
  </si>
  <si>
    <t>Bedford</t>
  </si>
  <si>
    <t>Region 2</t>
  </si>
  <si>
    <t>Berks</t>
  </si>
  <si>
    <t>Blair</t>
  </si>
  <si>
    <t>Bradford</t>
  </si>
  <si>
    <t>Northeast</t>
  </si>
  <si>
    <t>Bucks</t>
  </si>
  <si>
    <t>Region 4</t>
  </si>
  <si>
    <t>Southeast</t>
  </si>
  <si>
    <t>Butler</t>
  </si>
  <si>
    <t>Cambria</t>
  </si>
  <si>
    <t>Cameron</t>
  </si>
  <si>
    <t>Northwest</t>
  </si>
  <si>
    <t>Carbon</t>
  </si>
  <si>
    <t>Centre</t>
  </si>
  <si>
    <t>Chester</t>
  </si>
  <si>
    <t>Clarion</t>
  </si>
  <si>
    <t>Clearfield</t>
  </si>
  <si>
    <t>Clinton</t>
  </si>
  <si>
    <t>Columbia</t>
  </si>
  <si>
    <t>Crawford</t>
  </si>
  <si>
    <t>Cumberland</t>
  </si>
  <si>
    <t>Dauphin</t>
  </si>
  <si>
    <t>Delaware</t>
  </si>
  <si>
    <t>Elk</t>
  </si>
  <si>
    <t>Erie</t>
  </si>
  <si>
    <t>Fayette</t>
  </si>
  <si>
    <t>Forest</t>
  </si>
  <si>
    <t>Franklin</t>
  </si>
  <si>
    <t>Fulton</t>
  </si>
  <si>
    <t>Greene</t>
  </si>
  <si>
    <t>Huntingdon</t>
  </si>
  <si>
    <t>Indiana</t>
  </si>
  <si>
    <t>Jefferson</t>
  </si>
  <si>
    <t>Juniata</t>
  </si>
  <si>
    <t>Lackawanna</t>
  </si>
  <si>
    <t>Lancaster</t>
  </si>
  <si>
    <t>Lawrence</t>
  </si>
  <si>
    <t>Lebanon</t>
  </si>
  <si>
    <t>Lehigh</t>
  </si>
  <si>
    <t>Luzerne</t>
  </si>
  <si>
    <t>Lycoming</t>
  </si>
  <si>
    <t>McKean</t>
  </si>
  <si>
    <t>Mercer</t>
  </si>
  <si>
    <t>Mifflin</t>
  </si>
  <si>
    <t>Monroe</t>
  </si>
  <si>
    <t>Montgomery</t>
  </si>
  <si>
    <t>Montour</t>
  </si>
  <si>
    <t>Northampton</t>
  </si>
  <si>
    <t>Northumberland</t>
  </si>
  <si>
    <t>Perry</t>
  </si>
  <si>
    <t>Philadelphia</t>
  </si>
  <si>
    <t>Pike</t>
  </si>
  <si>
    <t>Potter</t>
  </si>
  <si>
    <t>Schuylkill</t>
  </si>
  <si>
    <t>Snyder</t>
  </si>
  <si>
    <t>Somerset</t>
  </si>
  <si>
    <t>Sullivan</t>
  </si>
  <si>
    <t>Susquehanna</t>
  </si>
  <si>
    <t>Tioga</t>
  </si>
  <si>
    <t>Union</t>
  </si>
  <si>
    <t>Venango</t>
  </si>
  <si>
    <t>Warren</t>
  </si>
  <si>
    <t>Washington</t>
  </si>
  <si>
    <t>Wayne</t>
  </si>
  <si>
    <t>Westmoreland</t>
  </si>
  <si>
    <t>Wyoming</t>
  </si>
  <si>
    <t>York</t>
  </si>
  <si>
    <t>Start Date</t>
  </si>
  <si>
    <t>Service Code</t>
  </si>
  <si>
    <t>Social Security</t>
  </si>
  <si>
    <t>Medicare</t>
  </si>
  <si>
    <t>Region</t>
  </si>
  <si>
    <t>Bill Rate Region</t>
  </si>
  <si>
    <t>End Date</t>
  </si>
  <si>
    <t>S5150 
Unit Bill Rate 
(unit = 15 minutes)</t>
  </si>
  <si>
    <t>S5150 
Hourly Bill Rate 
(4 units)</t>
  </si>
  <si>
    <t>W1792 
Hourly Bill Rate 
(4 units)</t>
  </si>
  <si>
    <t>W1792 
Unit Bill Rate 
(unit = 15 minutes)</t>
  </si>
  <si>
    <t>Calculated Max Pay Rate</t>
  </si>
  <si>
    <t>Employer Costs:</t>
  </si>
  <si>
    <t>DCW Max Hourly Pay Rate</t>
  </si>
  <si>
    <t>Enter CLE SUI Rate (%)</t>
  </si>
  <si>
    <t>Hourly Bill Rate (4 units)</t>
  </si>
  <si>
    <t>Worker's Compensation</t>
  </si>
  <si>
    <t>Select Participant County from Dropdown</t>
  </si>
  <si>
    <t>DCW Relationship to Common Law Employer</t>
  </si>
  <si>
    <t>Is DCW a parent or spouse of Employer?</t>
  </si>
  <si>
    <t>Yes</t>
  </si>
  <si>
    <t>No</t>
  </si>
  <si>
    <t>SUI = State Unemployment Insurance</t>
  </si>
  <si>
    <t>New Employer SUI Rate is 3.8220% for 2025 and 2026</t>
  </si>
  <si>
    <t>UPMC Service Code</t>
  </si>
  <si>
    <t>Each Common Law Employer (CLE) and their Direct Care Worker (DCW) may negotiate a DCW hourly pay rate for each service provided. The maximum DCW hourly pay rate that a DCW may be paid is subject to a maximum region bill rate for the county where the participant lives. The maximum region bill rate must cover DCW wages, employer taxes, and Workers’ Compensation. This Pay Rate Calculator uses the CLE’s individual State Unemployment Insurance (SUI) Rate to determine the maximum DCW hourly pay rate.</t>
  </si>
  <si>
    <r>
      <rPr>
        <b/>
        <sz val="11"/>
        <color theme="1"/>
        <rFont val="Calibri"/>
        <family val="2"/>
        <scheme val="minor"/>
      </rPr>
      <t>Instructions:</t>
    </r>
    <r>
      <rPr>
        <sz val="11"/>
        <color theme="1"/>
        <rFont val="Calibri"/>
        <family val="2"/>
        <scheme val="minor"/>
      </rPr>
      <t> To calculate the maximum DCW hourly pay rate, complete the yellow highlighted fields - Participant County, CLE SUI Rate, &amp; DCW Relationship question. The DCW Max Hourly Pay Rate will show in the green highlighted cells for each Service Code listed.</t>
    </r>
  </si>
  <si>
    <t>Please note that the maximum DCW hourly pay rate is subject to change if the SUI Rates or Workers’ Compensation Insurance rates change. Be sure to check the Participant Dashboard for your current SUI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</si>
</sst>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164" formatCode="0.0000%"/>
    <numFmt numFmtId="165" formatCode="#,##0.00000_);[Red]\(#,##0.00000\)"/>
    <numFmt numFmtId="166" formatCode="#,##0.0000_);[Red]\(#,##0.0000\)"/>
    <numFmt numFmtId="167" formatCode="#,##0.000000_);[Red]\(#,##0.000000\)"/>
    <numFmt numFmtId="168" formatCode="#,##0.000_);[Red]\(#,##0.000\)"/>
    <numFmt numFmtId="169" formatCode="0.0%"/>
  </numFmts>
  <fonts count="2" x14ac:knownFonts="1">
    <font>
      <sz val="11"/>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9FF3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8">
    <xf numFmtId="0" fontId="0" fillId="0" borderId="0" xfId="0"/>
    <xf numFmtId="10" fontId="0" fillId="0" borderId="0" xfId="0" applyNumberFormat="1"/>
    <xf numFmtId="0" fontId="1" fillId="2" borderId="1" xfId="0" applyFont="1" applyFill="1" applyBorder="1"/>
    <xf numFmtId="0" fontId="0" fillId="0" borderId="1" xfId="0" applyBorder="1"/>
    <xf numFmtId="8" fontId="0" fillId="0" borderId="0" xfId="0" applyNumberFormat="1"/>
    <xf numFmtId="165" fontId="0" fillId="0" borderId="0" xfId="0" applyNumberFormat="1"/>
    <xf numFmtId="40" fontId="0" fillId="0" borderId="1" xfId="0" applyNumberFormat="1" applyBorder="1"/>
    <xf numFmtId="0" fontId="1" fillId="0" borderId="0" xfId="0" applyFont="1"/>
    <xf numFmtId="14" fontId="0" fillId="0" borderId="1" xfId="0" applyNumberFormat="1" applyBorder="1"/>
    <xf numFmtId="0" fontId="1" fillId="2" borderId="1" xfId="0" applyFont="1" applyFill="1" applyBorder="1" applyAlignment="1">
      <alignment wrapText="1"/>
    </xf>
    <xf numFmtId="164" fontId="0" fillId="0" borderId="0" xfId="0" applyNumberFormat="1"/>
    <xf numFmtId="0" fontId="1" fillId="0" borderId="0" xfId="0" applyFont="1" applyAlignment="1">
      <alignment horizontal="center"/>
    </xf>
    <xf numFmtId="0" fontId="1" fillId="0" borderId="2" xfId="0" applyFont="1" applyBorder="1" applyAlignment="1">
      <alignment horizontal="left"/>
    </xf>
    <xf numFmtId="40" fontId="1" fillId="0" borderId="0" xfId="0" applyNumberFormat="1" applyFont="1"/>
    <xf numFmtId="167" fontId="0" fillId="0" borderId="0" xfId="0" applyNumberFormat="1"/>
    <xf numFmtId="166" fontId="0" fillId="0" borderId="0" xfId="0" applyNumberFormat="1"/>
    <xf numFmtId="168" fontId="0" fillId="0" borderId="0" xfId="0" applyNumberFormat="1"/>
    <xf numFmtId="169" fontId="0" fillId="0" borderId="0" xfId="0" applyNumberFormat="1"/>
    <xf numFmtId="8" fontId="1" fillId="0" borderId="0" xfId="0" applyNumberFormat="1" applyFont="1"/>
    <xf numFmtId="0" fontId="1" fillId="3" borderId="2" xfId="0" applyFont="1" applyFill="1" applyBorder="1" applyProtection="1">
      <protection locked="0"/>
    </xf>
    <xf numFmtId="164" fontId="1" fillId="3" borderId="2" xfId="0" applyNumberFormat="1" applyFont="1" applyFill="1" applyBorder="1" applyAlignment="1" applyProtection="1">
      <alignment horizontal="left"/>
      <protection locked="0"/>
    </xf>
    <xf numFmtId="0" fontId="1" fillId="4" borderId="0" xfId="0" applyFont="1" applyFill="1"/>
    <xf numFmtId="0" fontId="1" fillId="4" borderId="0" xfId="0" applyFont="1" applyFill="1" applyAlignment="1">
      <alignment horizontal="center"/>
    </xf>
    <xf numFmtId="0" fontId="1" fillId="4" borderId="2" xfId="0" applyFont="1" applyFill="1" applyBorder="1"/>
    <xf numFmtId="8" fontId="1" fillId="4" borderId="2" xfId="0" applyNumberFormat="1" applyFont="1" applyFill="1" applyBorder="1"/>
    <xf numFmtId="0" fontId="1" fillId="3" borderId="4" xfId="0" applyFont="1" applyFill="1" applyBorder="1"/>
    <xf numFmtId="0" fontId="1" fillId="0" borderId="4" xfId="0" applyFont="1" applyBorder="1"/>
    <xf numFmtId="0" fontId="1" fillId="0" borderId="5" xfId="0" applyFont="1" applyBorder="1"/>
    <xf numFmtId="0" fontId="0" fillId="0" borderId="6" xfId="0" applyBorder="1"/>
    <xf numFmtId="0" fontId="1" fillId="0" borderId="7" xfId="0" applyFont="1" applyBorder="1"/>
    <xf numFmtId="0" fontId="1" fillId="3" borderId="8" xfId="0" applyFont="1" applyFill="1" applyBorder="1" applyProtection="1">
      <protection locked="0"/>
    </xf>
    <xf numFmtId="0" fontId="1" fillId="3" borderId="1" xfId="0" applyFont="1" applyFill="1" applyBorder="1" applyAlignment="1">
      <alignment wrapText="1"/>
    </xf>
    <xf numFmtId="0" fontId="0" fillId="0" borderId="0" xfId="0" quotePrefix="1" applyAlignment="1">
      <alignment horizontal="center"/>
    </xf>
    <xf numFmtId="0" fontId="0" fillId="0" borderId="3" xfId="0" applyBorder="1"/>
    <xf numFmtId="0" fontId="0" fillId="0" borderId="0" xfId="0"/>
    <xf numFmtId="0" fontId="0" fillId="0" borderId="9" xfId="0" applyBorder="1" applyAlignment="1">
      <alignment wrapText="1"/>
    </xf>
    <xf numFmtId="0" fontId="0" fillId="0" borderId="10" xfId="0" applyBorder="1" applyAlignment="1">
      <alignment wrapText="1"/>
    </xf>
    <xf numFmtId="0" fontId="0" fillId="0" borderId="11" xfId="0" applyBorder="1" applyAlignment="1">
      <alignment wrapText="1"/>
    </xf>
  </cellXfs>
  <cellStyles count="1">
    <cellStyle name="Normal" xfId="0" builtinId="0"/>
  </cellStyles>
  <dxfs count="0"/>
  <tableStyles count="0" defaultTableStyle="TableStyleMedium2" defaultPivotStyle="PivotStyleLight16"/>
  <colors>
    <mruColors>
      <color rgb="FFFFCCFF"/>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68"/>
  <sheetViews>
    <sheetView workbookViewId="0">
      <pane ySplit="1" topLeftCell="A2" activePane="bottomLeft" state="frozen"/>
      <selection activeCell="A2" sqref="A2"/>
      <selection pane="bottomLeft" activeCell="A2" sqref="A2"/>
    </sheetView>
  </sheetViews>
  <sheetFormatPr defaultRowHeight="14.5" x14ac:dyDescent="0.35"/>
  <cols>
    <col min="1" max="1" width="14.81640625" bestFit="1" customWidth="1"/>
    <col min="2" max="2" width="16" bestFit="1" customWidth="1"/>
    <col min="3" max="3" width="16.1796875" bestFit="1" customWidth="1"/>
  </cols>
  <sheetData>
    <row r="1" spans="1:3" x14ac:dyDescent="0.35">
      <c r="A1" s="2" t="s">
        <v>5</v>
      </c>
      <c r="B1" s="2" t="s">
        <v>88</v>
      </c>
      <c r="C1" s="2" t="s">
        <v>6</v>
      </c>
    </row>
    <row r="2" spans="1:3" x14ac:dyDescent="0.35">
      <c r="A2" s="3" t="s">
        <v>7</v>
      </c>
      <c r="B2" s="3" t="s">
        <v>8</v>
      </c>
      <c r="C2" s="3" t="s">
        <v>9</v>
      </c>
    </row>
    <row r="3" spans="1:3" x14ac:dyDescent="0.35">
      <c r="A3" s="3" t="s">
        <v>10</v>
      </c>
      <c r="B3" s="3" t="s">
        <v>11</v>
      </c>
      <c r="C3" s="3" t="s">
        <v>12</v>
      </c>
    </row>
    <row r="4" spans="1:3" x14ac:dyDescent="0.35">
      <c r="A4" s="3" t="s">
        <v>13</v>
      </c>
      <c r="B4" s="3" t="s">
        <v>11</v>
      </c>
      <c r="C4" s="3" t="s">
        <v>12</v>
      </c>
    </row>
    <row r="5" spans="1:3" x14ac:dyDescent="0.35">
      <c r="A5" s="3" t="s">
        <v>14</v>
      </c>
      <c r="B5" s="3" t="s">
        <v>11</v>
      </c>
      <c r="C5" s="3" t="s">
        <v>12</v>
      </c>
    </row>
    <row r="6" spans="1:3" x14ac:dyDescent="0.35">
      <c r="A6" s="3" t="s">
        <v>15</v>
      </c>
      <c r="B6" s="3" t="s">
        <v>16</v>
      </c>
      <c r="C6" s="3" t="s">
        <v>12</v>
      </c>
    </row>
    <row r="7" spans="1:3" x14ac:dyDescent="0.35">
      <c r="A7" s="3" t="s">
        <v>17</v>
      </c>
      <c r="B7" s="3" t="s">
        <v>8</v>
      </c>
      <c r="C7" s="3" t="s">
        <v>9</v>
      </c>
    </row>
    <row r="8" spans="1:3" x14ac:dyDescent="0.35">
      <c r="A8" s="3" t="s">
        <v>18</v>
      </c>
      <c r="B8" s="3" t="s">
        <v>16</v>
      </c>
      <c r="C8" s="3" t="s">
        <v>12</v>
      </c>
    </row>
    <row r="9" spans="1:3" x14ac:dyDescent="0.35">
      <c r="A9" s="3" t="s">
        <v>19</v>
      </c>
      <c r="B9" s="3" t="s">
        <v>16</v>
      </c>
      <c r="C9" s="3" t="s">
        <v>20</v>
      </c>
    </row>
    <row r="10" spans="1:3" x14ac:dyDescent="0.35">
      <c r="A10" s="3" t="s">
        <v>21</v>
      </c>
      <c r="B10" s="3" t="s">
        <v>22</v>
      </c>
      <c r="C10" s="3" t="s">
        <v>23</v>
      </c>
    </row>
    <row r="11" spans="1:3" x14ac:dyDescent="0.35">
      <c r="A11" s="3" t="s">
        <v>24</v>
      </c>
      <c r="B11" s="3" t="s">
        <v>16</v>
      </c>
      <c r="C11" s="3" t="s">
        <v>12</v>
      </c>
    </row>
    <row r="12" spans="1:3" x14ac:dyDescent="0.35">
      <c r="A12" s="3" t="s">
        <v>25</v>
      </c>
      <c r="B12" s="3" t="s">
        <v>16</v>
      </c>
      <c r="C12" s="3" t="s">
        <v>12</v>
      </c>
    </row>
    <row r="13" spans="1:3" x14ac:dyDescent="0.35">
      <c r="A13" s="3" t="s">
        <v>26</v>
      </c>
      <c r="B13" s="3" t="s">
        <v>16</v>
      </c>
      <c r="C13" s="3" t="s">
        <v>27</v>
      </c>
    </row>
    <row r="14" spans="1:3" x14ac:dyDescent="0.35">
      <c r="A14" s="3" t="s">
        <v>28</v>
      </c>
      <c r="B14" s="3" t="s">
        <v>8</v>
      </c>
      <c r="C14" s="3" t="s">
        <v>20</v>
      </c>
    </row>
    <row r="15" spans="1:3" x14ac:dyDescent="0.35">
      <c r="A15" s="3" t="s">
        <v>29</v>
      </c>
      <c r="B15" s="3" t="s">
        <v>16</v>
      </c>
      <c r="C15" s="3" t="s">
        <v>20</v>
      </c>
    </row>
    <row r="16" spans="1:3" x14ac:dyDescent="0.35">
      <c r="A16" s="3" t="s">
        <v>30</v>
      </c>
      <c r="B16" s="3" t="s">
        <v>22</v>
      </c>
      <c r="C16" s="3" t="s">
        <v>23</v>
      </c>
    </row>
    <row r="17" spans="1:3" x14ac:dyDescent="0.35">
      <c r="A17" s="3" t="s">
        <v>31</v>
      </c>
      <c r="B17" s="3" t="s">
        <v>16</v>
      </c>
      <c r="C17" s="3" t="s">
        <v>27</v>
      </c>
    </row>
    <row r="18" spans="1:3" x14ac:dyDescent="0.35">
      <c r="A18" s="3" t="s">
        <v>32</v>
      </c>
      <c r="B18" s="3" t="s">
        <v>16</v>
      </c>
      <c r="C18" s="3" t="s">
        <v>27</v>
      </c>
    </row>
    <row r="19" spans="1:3" x14ac:dyDescent="0.35">
      <c r="A19" s="3" t="s">
        <v>33</v>
      </c>
      <c r="B19" s="3" t="s">
        <v>16</v>
      </c>
      <c r="C19" s="3" t="s">
        <v>20</v>
      </c>
    </row>
    <row r="20" spans="1:3" x14ac:dyDescent="0.35">
      <c r="A20" s="3" t="s">
        <v>34</v>
      </c>
      <c r="B20" s="3" t="s">
        <v>16</v>
      </c>
      <c r="C20" s="3" t="s">
        <v>20</v>
      </c>
    </row>
    <row r="21" spans="1:3" x14ac:dyDescent="0.35">
      <c r="A21" s="3" t="s">
        <v>35</v>
      </c>
      <c r="B21" s="3" t="s">
        <v>16</v>
      </c>
      <c r="C21" s="3" t="s">
        <v>27</v>
      </c>
    </row>
    <row r="22" spans="1:3" x14ac:dyDescent="0.35">
      <c r="A22" s="3" t="s">
        <v>36</v>
      </c>
      <c r="B22" s="3" t="s">
        <v>8</v>
      </c>
      <c r="C22" s="3" t="s">
        <v>9</v>
      </c>
    </row>
    <row r="23" spans="1:3" x14ac:dyDescent="0.35">
      <c r="A23" s="3" t="s">
        <v>37</v>
      </c>
      <c r="B23" s="3" t="s">
        <v>8</v>
      </c>
      <c r="C23" s="3" t="s">
        <v>9</v>
      </c>
    </row>
    <row r="24" spans="1:3" x14ac:dyDescent="0.35">
      <c r="A24" s="3" t="s">
        <v>38</v>
      </c>
      <c r="B24" s="3" t="s">
        <v>22</v>
      </c>
      <c r="C24" s="3" t="s">
        <v>23</v>
      </c>
    </row>
    <row r="25" spans="1:3" x14ac:dyDescent="0.35">
      <c r="A25" s="3" t="s">
        <v>39</v>
      </c>
      <c r="B25" s="3" t="s">
        <v>16</v>
      </c>
      <c r="C25" s="3" t="s">
        <v>27</v>
      </c>
    </row>
    <row r="26" spans="1:3" x14ac:dyDescent="0.35">
      <c r="A26" s="3" t="s">
        <v>40</v>
      </c>
      <c r="B26" s="3" t="s">
        <v>16</v>
      </c>
      <c r="C26" s="3" t="s">
        <v>27</v>
      </c>
    </row>
    <row r="27" spans="1:3" x14ac:dyDescent="0.35">
      <c r="A27" s="3" t="s">
        <v>41</v>
      </c>
      <c r="B27" s="3" t="s">
        <v>11</v>
      </c>
      <c r="C27" s="3" t="s">
        <v>12</v>
      </c>
    </row>
    <row r="28" spans="1:3" x14ac:dyDescent="0.35">
      <c r="A28" s="3" t="s">
        <v>42</v>
      </c>
      <c r="B28" s="3" t="s">
        <v>16</v>
      </c>
      <c r="C28" s="3" t="s">
        <v>27</v>
      </c>
    </row>
    <row r="29" spans="1:3" x14ac:dyDescent="0.35">
      <c r="A29" s="3" t="s">
        <v>43</v>
      </c>
      <c r="B29" s="3" t="s">
        <v>8</v>
      </c>
      <c r="C29" s="3" t="s">
        <v>9</v>
      </c>
    </row>
    <row r="30" spans="1:3" x14ac:dyDescent="0.35">
      <c r="A30" s="3" t="s">
        <v>44</v>
      </c>
      <c r="B30" s="3" t="s">
        <v>8</v>
      </c>
      <c r="C30" s="3" t="s">
        <v>9</v>
      </c>
    </row>
    <row r="31" spans="1:3" x14ac:dyDescent="0.35">
      <c r="A31" s="3" t="s">
        <v>45</v>
      </c>
      <c r="B31" s="3" t="s">
        <v>11</v>
      </c>
      <c r="C31" s="3" t="s">
        <v>12</v>
      </c>
    </row>
    <row r="32" spans="1:3" x14ac:dyDescent="0.35">
      <c r="A32" s="3" t="s">
        <v>46</v>
      </c>
      <c r="B32" s="3" t="s">
        <v>8</v>
      </c>
      <c r="C32" s="3" t="s">
        <v>9</v>
      </c>
    </row>
    <row r="33" spans="1:3" x14ac:dyDescent="0.35">
      <c r="A33" s="3" t="s">
        <v>47</v>
      </c>
      <c r="B33" s="3" t="s">
        <v>16</v>
      </c>
      <c r="C33" s="3" t="s">
        <v>12</v>
      </c>
    </row>
    <row r="34" spans="1:3" x14ac:dyDescent="0.35">
      <c r="A34" s="3" t="s">
        <v>48</v>
      </c>
      <c r="B34" s="3" t="s">
        <v>16</v>
      </c>
      <c r="C34" s="3" t="s">
        <v>27</v>
      </c>
    </row>
    <row r="35" spans="1:3" x14ac:dyDescent="0.35">
      <c r="A35" s="3" t="s">
        <v>49</v>
      </c>
      <c r="B35" s="3" t="s">
        <v>8</v>
      </c>
      <c r="C35" s="3" t="s">
        <v>20</v>
      </c>
    </row>
    <row r="36" spans="1:3" x14ac:dyDescent="0.35">
      <c r="A36" s="3" t="s">
        <v>50</v>
      </c>
      <c r="B36" s="3" t="s">
        <v>16</v>
      </c>
      <c r="C36" s="3" t="s">
        <v>20</v>
      </c>
    </row>
    <row r="37" spans="1:3" x14ac:dyDescent="0.35">
      <c r="A37" s="3" t="s">
        <v>51</v>
      </c>
      <c r="B37" s="3" t="s">
        <v>8</v>
      </c>
      <c r="C37" s="3" t="s">
        <v>9</v>
      </c>
    </row>
    <row r="38" spans="1:3" x14ac:dyDescent="0.35">
      <c r="A38" s="3" t="s">
        <v>52</v>
      </c>
      <c r="B38" s="3" t="s">
        <v>16</v>
      </c>
      <c r="C38" s="3" t="s">
        <v>12</v>
      </c>
    </row>
    <row r="39" spans="1:3" x14ac:dyDescent="0.35">
      <c r="A39" s="3" t="s">
        <v>53</v>
      </c>
      <c r="B39" s="3" t="s">
        <v>8</v>
      </c>
      <c r="C39" s="3" t="s">
        <v>9</v>
      </c>
    </row>
    <row r="40" spans="1:3" x14ac:dyDescent="0.35">
      <c r="A40" s="3" t="s">
        <v>54</v>
      </c>
      <c r="B40" s="3" t="s">
        <v>8</v>
      </c>
      <c r="C40" s="3" t="s">
        <v>9</v>
      </c>
    </row>
    <row r="41" spans="1:3" x14ac:dyDescent="0.35">
      <c r="A41" s="3" t="s">
        <v>55</v>
      </c>
      <c r="B41" s="3" t="s">
        <v>16</v>
      </c>
      <c r="C41" s="3" t="s">
        <v>20</v>
      </c>
    </row>
    <row r="42" spans="1:3" x14ac:dyDescent="0.35">
      <c r="A42" s="3" t="s">
        <v>56</v>
      </c>
      <c r="B42" s="3" t="s">
        <v>16</v>
      </c>
      <c r="C42" s="3" t="s">
        <v>20</v>
      </c>
    </row>
    <row r="43" spans="1:3" x14ac:dyDescent="0.35">
      <c r="A43" s="3" t="s">
        <v>57</v>
      </c>
      <c r="B43" s="3" t="s">
        <v>16</v>
      </c>
      <c r="C43" s="3" t="s">
        <v>27</v>
      </c>
    </row>
    <row r="44" spans="1:3" x14ac:dyDescent="0.35">
      <c r="A44" s="3" t="s">
        <v>58</v>
      </c>
      <c r="B44" s="3" t="s">
        <v>16</v>
      </c>
      <c r="C44" s="3" t="s">
        <v>27</v>
      </c>
    </row>
    <row r="45" spans="1:3" x14ac:dyDescent="0.35">
      <c r="A45" s="3" t="s">
        <v>59</v>
      </c>
      <c r="B45" s="3" t="s">
        <v>16</v>
      </c>
      <c r="C45" s="3" t="s">
        <v>20</v>
      </c>
    </row>
    <row r="46" spans="1:3" x14ac:dyDescent="0.35">
      <c r="A46" s="3" t="s">
        <v>60</v>
      </c>
      <c r="B46" s="3" t="s">
        <v>16</v>
      </c>
      <c r="C46" s="3" t="s">
        <v>20</v>
      </c>
    </row>
    <row r="47" spans="1:3" x14ac:dyDescent="0.35">
      <c r="A47" s="3" t="s">
        <v>61</v>
      </c>
      <c r="B47" s="3" t="s">
        <v>22</v>
      </c>
      <c r="C47" s="3" t="s">
        <v>23</v>
      </c>
    </row>
    <row r="48" spans="1:3" x14ac:dyDescent="0.35">
      <c r="A48" s="3" t="s">
        <v>62</v>
      </c>
      <c r="B48" s="3" t="s">
        <v>16</v>
      </c>
      <c r="C48" s="3" t="s">
        <v>20</v>
      </c>
    </row>
    <row r="49" spans="1:3" x14ac:dyDescent="0.35">
      <c r="A49" s="3" t="s">
        <v>63</v>
      </c>
      <c r="B49" s="3" t="s">
        <v>8</v>
      </c>
      <c r="C49" s="3" t="s">
        <v>9</v>
      </c>
    </row>
    <row r="50" spans="1:3" x14ac:dyDescent="0.35">
      <c r="A50" s="3" t="s">
        <v>64</v>
      </c>
      <c r="B50" s="3" t="s">
        <v>16</v>
      </c>
      <c r="C50" s="3" t="s">
        <v>20</v>
      </c>
    </row>
    <row r="51" spans="1:3" x14ac:dyDescent="0.35">
      <c r="A51" s="3" t="s">
        <v>65</v>
      </c>
      <c r="B51" s="3" t="s">
        <v>8</v>
      </c>
      <c r="C51" s="3" t="s">
        <v>9</v>
      </c>
    </row>
    <row r="52" spans="1:3" x14ac:dyDescent="0.35">
      <c r="A52" s="3" t="s">
        <v>66</v>
      </c>
      <c r="B52" s="3" t="s">
        <v>22</v>
      </c>
      <c r="C52" s="3" t="s">
        <v>23</v>
      </c>
    </row>
    <row r="53" spans="1:3" x14ac:dyDescent="0.35">
      <c r="A53" s="3" t="s">
        <v>67</v>
      </c>
      <c r="B53" s="3" t="s">
        <v>16</v>
      </c>
      <c r="C53" s="3" t="s">
        <v>20</v>
      </c>
    </row>
    <row r="54" spans="1:3" x14ac:dyDescent="0.35">
      <c r="A54" s="3" t="s">
        <v>68</v>
      </c>
      <c r="B54" s="3" t="s">
        <v>16</v>
      </c>
      <c r="C54" s="3" t="s">
        <v>27</v>
      </c>
    </row>
    <row r="55" spans="1:3" x14ac:dyDescent="0.35">
      <c r="A55" s="3" t="s">
        <v>69</v>
      </c>
      <c r="B55" s="3" t="s">
        <v>8</v>
      </c>
      <c r="C55" s="3" t="s">
        <v>20</v>
      </c>
    </row>
    <row r="56" spans="1:3" x14ac:dyDescent="0.35">
      <c r="A56" s="3" t="s">
        <v>70</v>
      </c>
      <c r="B56" s="3" t="s">
        <v>16</v>
      </c>
      <c r="C56" s="3" t="s">
        <v>20</v>
      </c>
    </row>
    <row r="57" spans="1:3" x14ac:dyDescent="0.35">
      <c r="A57" s="3" t="s">
        <v>71</v>
      </c>
      <c r="B57" s="3" t="s">
        <v>16</v>
      </c>
      <c r="C57" s="3" t="s">
        <v>12</v>
      </c>
    </row>
    <row r="58" spans="1:3" x14ac:dyDescent="0.35">
      <c r="A58" s="3" t="s">
        <v>72</v>
      </c>
      <c r="B58" s="3" t="s">
        <v>16</v>
      </c>
      <c r="C58" s="3" t="s">
        <v>20</v>
      </c>
    </row>
    <row r="59" spans="1:3" x14ac:dyDescent="0.35">
      <c r="A59" s="3" t="s">
        <v>73</v>
      </c>
      <c r="B59" s="3" t="s">
        <v>16</v>
      </c>
      <c r="C59" s="3" t="s">
        <v>20</v>
      </c>
    </row>
    <row r="60" spans="1:3" x14ac:dyDescent="0.35">
      <c r="A60" s="3" t="s">
        <v>74</v>
      </c>
      <c r="B60" s="3" t="s">
        <v>16</v>
      </c>
      <c r="C60" s="3" t="s">
        <v>20</v>
      </c>
    </row>
    <row r="61" spans="1:3" x14ac:dyDescent="0.35">
      <c r="A61" s="3" t="s">
        <v>75</v>
      </c>
      <c r="B61" s="3" t="s">
        <v>16</v>
      </c>
      <c r="C61" s="3" t="s">
        <v>20</v>
      </c>
    </row>
    <row r="62" spans="1:3" x14ac:dyDescent="0.35">
      <c r="A62" s="3" t="s">
        <v>76</v>
      </c>
      <c r="B62" s="3" t="s">
        <v>16</v>
      </c>
      <c r="C62" s="3" t="s">
        <v>27</v>
      </c>
    </row>
    <row r="63" spans="1:3" x14ac:dyDescent="0.35">
      <c r="A63" s="3" t="s">
        <v>77</v>
      </c>
      <c r="B63" s="3" t="s">
        <v>16</v>
      </c>
      <c r="C63" s="3" t="s">
        <v>27</v>
      </c>
    </row>
    <row r="64" spans="1:3" x14ac:dyDescent="0.35">
      <c r="A64" s="3" t="s">
        <v>78</v>
      </c>
      <c r="B64" s="3" t="s">
        <v>11</v>
      </c>
      <c r="C64" s="3" t="s">
        <v>12</v>
      </c>
    </row>
    <row r="65" spans="1:3" x14ac:dyDescent="0.35">
      <c r="A65" s="3" t="s">
        <v>79</v>
      </c>
      <c r="B65" s="3" t="s">
        <v>16</v>
      </c>
      <c r="C65" s="3" t="s">
        <v>20</v>
      </c>
    </row>
    <row r="66" spans="1:3" x14ac:dyDescent="0.35">
      <c r="A66" s="3" t="s">
        <v>80</v>
      </c>
      <c r="B66" s="3" t="s">
        <v>11</v>
      </c>
      <c r="C66" s="3" t="s">
        <v>12</v>
      </c>
    </row>
    <row r="67" spans="1:3" x14ac:dyDescent="0.35">
      <c r="A67" s="3" t="s">
        <v>81</v>
      </c>
      <c r="B67" s="3" t="s">
        <v>16</v>
      </c>
      <c r="C67" s="3" t="s">
        <v>20</v>
      </c>
    </row>
    <row r="68" spans="1:3" x14ac:dyDescent="0.35">
      <c r="A68" s="3" t="s">
        <v>82</v>
      </c>
      <c r="B68" s="3" t="s">
        <v>8</v>
      </c>
      <c r="C68" s="3" t="s">
        <v>9</v>
      </c>
    </row>
  </sheetData>
  <autoFilter ref="A1:C68" xr:uid="{00000000-0009-0000-0000-000000000000}"/>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1"/>
  <sheetViews>
    <sheetView topLeftCell="B1" workbookViewId="0">
      <selection activeCell="T11" sqref="T11"/>
    </sheetView>
  </sheetViews>
  <sheetFormatPr defaultRowHeight="14.5" x14ac:dyDescent="0.35"/>
  <cols>
    <col min="1" max="1" width="6.6328125" bestFit="1" customWidth="1"/>
    <col min="2" max="2" width="7.81640625" bestFit="1" customWidth="1"/>
    <col min="3" max="3" width="11.54296875" bestFit="1" customWidth="1"/>
    <col min="4" max="4" width="9.26953125" bestFit="1" customWidth="1"/>
    <col min="5" max="5" width="9.453125" bestFit="1" customWidth="1"/>
    <col min="6" max="6" width="10.453125" bestFit="1" customWidth="1"/>
    <col min="7" max="7" width="2.6328125" customWidth="1"/>
    <col min="8" max="8" width="6.6328125" bestFit="1" customWidth="1"/>
    <col min="9" max="9" width="7.81640625" bestFit="1" customWidth="1"/>
    <col min="10" max="10" width="11.54296875" bestFit="1" customWidth="1"/>
    <col min="11" max="11" width="9.26953125" bestFit="1" customWidth="1"/>
    <col min="12" max="12" width="9.453125" bestFit="1" customWidth="1"/>
    <col min="13" max="13" width="10.453125" bestFit="1" customWidth="1"/>
    <col min="14" max="14" width="2.6328125" customWidth="1"/>
    <col min="15" max="15" width="6.6328125" bestFit="1" customWidth="1"/>
    <col min="17" max="17" width="11.54296875" bestFit="1" customWidth="1"/>
    <col min="18" max="18" width="9.26953125" bestFit="1" customWidth="1"/>
    <col min="19" max="20" width="10.453125" bestFit="1" customWidth="1"/>
    <col min="21" max="21" width="2.6328125" customWidth="1"/>
  </cols>
  <sheetData>
    <row r="1" spans="1:20" ht="58" x14ac:dyDescent="0.35">
      <c r="A1" s="9" t="s">
        <v>84</v>
      </c>
      <c r="B1" s="2" t="s">
        <v>87</v>
      </c>
      <c r="C1" s="9" t="s">
        <v>93</v>
      </c>
      <c r="D1" s="9" t="s">
        <v>92</v>
      </c>
      <c r="E1" s="2" t="s">
        <v>83</v>
      </c>
      <c r="F1" s="2" t="s">
        <v>89</v>
      </c>
      <c r="H1" s="9" t="s">
        <v>84</v>
      </c>
      <c r="I1" s="2" t="s">
        <v>87</v>
      </c>
      <c r="J1" s="9" t="s">
        <v>93</v>
      </c>
      <c r="K1" s="9" t="s">
        <v>92</v>
      </c>
      <c r="L1" s="2" t="s">
        <v>83</v>
      </c>
      <c r="M1" s="2" t="s">
        <v>89</v>
      </c>
      <c r="O1" s="31" t="s">
        <v>107</v>
      </c>
      <c r="P1" s="2" t="s">
        <v>87</v>
      </c>
      <c r="Q1" s="9" t="s">
        <v>93</v>
      </c>
      <c r="R1" s="9" t="s">
        <v>92</v>
      </c>
      <c r="S1" s="2" t="s">
        <v>83</v>
      </c>
      <c r="T1" s="2" t="s">
        <v>89</v>
      </c>
    </row>
    <row r="2" spans="1:20" x14ac:dyDescent="0.35">
      <c r="A2" s="3" t="s">
        <v>3</v>
      </c>
      <c r="B2" s="3" t="s">
        <v>11</v>
      </c>
      <c r="C2" s="6">
        <v>3.48</v>
      </c>
      <c r="D2" s="6">
        <v>13.92</v>
      </c>
      <c r="E2" s="8">
        <v>43831</v>
      </c>
      <c r="F2" s="8">
        <v>44561</v>
      </c>
      <c r="H2" s="3" t="s">
        <v>3</v>
      </c>
      <c r="I2" s="3" t="s">
        <v>11</v>
      </c>
      <c r="J2" s="6">
        <v>3.76</v>
      </c>
      <c r="K2" s="6">
        <v>15.04</v>
      </c>
      <c r="L2" s="8">
        <v>44562</v>
      </c>
      <c r="M2" s="8">
        <v>46022</v>
      </c>
      <c r="O2" s="3" t="s">
        <v>3</v>
      </c>
      <c r="P2" s="3" t="s">
        <v>11</v>
      </c>
      <c r="Q2" s="6">
        <f>R2/4</f>
        <v>4.55</v>
      </c>
      <c r="R2" s="6">
        <v>18.2</v>
      </c>
      <c r="S2" s="8">
        <v>46023</v>
      </c>
      <c r="T2" s="8"/>
    </row>
    <row r="3" spans="1:20" x14ac:dyDescent="0.35">
      <c r="A3" s="3" t="s">
        <v>3</v>
      </c>
      <c r="B3" s="3" t="s">
        <v>16</v>
      </c>
      <c r="C3" s="6">
        <v>3.33</v>
      </c>
      <c r="D3" s="6">
        <v>13.32</v>
      </c>
      <c r="E3" s="8">
        <v>43831</v>
      </c>
      <c r="F3" s="8">
        <v>44561</v>
      </c>
      <c r="H3" s="3" t="s">
        <v>3</v>
      </c>
      <c r="I3" s="3" t="s">
        <v>16</v>
      </c>
      <c r="J3" s="6">
        <v>3.6</v>
      </c>
      <c r="K3" s="6">
        <v>14.4</v>
      </c>
      <c r="L3" s="8">
        <v>44562</v>
      </c>
      <c r="M3" s="8">
        <v>46022</v>
      </c>
      <c r="O3" s="3" t="s">
        <v>3</v>
      </c>
      <c r="P3" s="3" t="s">
        <v>16</v>
      </c>
      <c r="Q3" s="6">
        <f>R3/4</f>
        <v>4.87</v>
      </c>
      <c r="R3" s="6">
        <v>19.48</v>
      </c>
      <c r="S3" s="8">
        <v>46023</v>
      </c>
      <c r="T3" s="8"/>
    </row>
    <row r="4" spans="1:20" x14ac:dyDescent="0.35">
      <c r="A4" s="3" t="s">
        <v>3</v>
      </c>
      <c r="B4" s="3" t="s">
        <v>8</v>
      </c>
      <c r="C4" s="6">
        <v>3.64</v>
      </c>
      <c r="D4" s="6">
        <v>14.56</v>
      </c>
      <c r="E4" s="8">
        <v>43831</v>
      </c>
      <c r="F4" s="8">
        <v>44561</v>
      </c>
      <c r="H4" s="3" t="s">
        <v>3</v>
      </c>
      <c r="I4" s="3" t="s">
        <v>8</v>
      </c>
      <c r="J4" s="6">
        <v>3.93</v>
      </c>
      <c r="K4" s="6">
        <v>15.72</v>
      </c>
      <c r="L4" s="8">
        <v>44562</v>
      </c>
      <c r="M4" s="8">
        <v>46022</v>
      </c>
      <c r="O4" s="3" t="s">
        <v>3</v>
      </c>
      <c r="P4" s="3" t="s">
        <v>8</v>
      </c>
      <c r="Q4" s="6">
        <f>R4/4</f>
        <v>4.55</v>
      </c>
      <c r="R4" s="6">
        <v>18.2</v>
      </c>
      <c r="S4" s="8">
        <v>46023</v>
      </c>
      <c r="T4" s="8"/>
    </row>
    <row r="5" spans="1:20" x14ac:dyDescent="0.35">
      <c r="A5" s="3" t="s">
        <v>3</v>
      </c>
      <c r="B5" s="3" t="s">
        <v>22</v>
      </c>
      <c r="C5" s="6">
        <v>4.08</v>
      </c>
      <c r="D5" s="6">
        <v>16.32</v>
      </c>
      <c r="E5" s="8">
        <v>43831</v>
      </c>
      <c r="F5" s="8">
        <v>44561</v>
      </c>
      <c r="H5" s="3" t="s">
        <v>3</v>
      </c>
      <c r="I5" s="3" t="s">
        <v>22</v>
      </c>
      <c r="J5" s="6">
        <v>4.41</v>
      </c>
      <c r="K5" s="6">
        <v>17.64</v>
      </c>
      <c r="L5" s="8">
        <v>44562</v>
      </c>
      <c r="M5" s="8">
        <v>46022</v>
      </c>
      <c r="O5" s="3" t="s">
        <v>3</v>
      </c>
      <c r="P5" s="3" t="s">
        <v>22</v>
      </c>
      <c r="Q5" s="6">
        <f>R5/4</f>
        <v>4.9000000000000004</v>
      </c>
      <c r="R5" s="6">
        <v>19.600000000000001</v>
      </c>
      <c r="S5" s="8">
        <v>46023</v>
      </c>
      <c r="T5" s="8"/>
    </row>
    <row r="7" spans="1:20" ht="58" x14ac:dyDescent="0.35">
      <c r="A7" s="9" t="s">
        <v>84</v>
      </c>
      <c r="B7" s="2" t="s">
        <v>87</v>
      </c>
      <c r="C7" s="9" t="s">
        <v>90</v>
      </c>
      <c r="D7" s="9" t="s">
        <v>91</v>
      </c>
      <c r="E7" s="2" t="s">
        <v>83</v>
      </c>
      <c r="F7" s="2" t="s">
        <v>89</v>
      </c>
    </row>
    <row r="8" spans="1:20" x14ac:dyDescent="0.35">
      <c r="A8" s="3" t="s">
        <v>4</v>
      </c>
      <c r="B8" s="3" t="s">
        <v>11</v>
      </c>
      <c r="C8" s="6">
        <v>3.34</v>
      </c>
      <c r="D8" s="6">
        <v>13.36</v>
      </c>
      <c r="E8" s="8">
        <v>40909</v>
      </c>
      <c r="F8" s="8"/>
    </row>
    <row r="9" spans="1:20" x14ac:dyDescent="0.35">
      <c r="A9" s="3" t="s">
        <v>4</v>
      </c>
      <c r="B9" s="3" t="s">
        <v>16</v>
      </c>
      <c r="C9" s="6">
        <v>3.2</v>
      </c>
      <c r="D9" s="6">
        <v>12.8</v>
      </c>
      <c r="E9" s="8">
        <v>40909</v>
      </c>
      <c r="F9" s="8"/>
    </row>
    <row r="10" spans="1:20" x14ac:dyDescent="0.35">
      <c r="A10" s="3" t="s">
        <v>4</v>
      </c>
      <c r="B10" s="3" t="s">
        <v>8</v>
      </c>
      <c r="C10" s="6">
        <v>3.5</v>
      </c>
      <c r="D10" s="6">
        <v>14</v>
      </c>
      <c r="E10" s="8">
        <v>40909</v>
      </c>
      <c r="F10" s="8"/>
    </row>
    <row r="11" spans="1:20" x14ac:dyDescent="0.35">
      <c r="A11" s="3" t="s">
        <v>4</v>
      </c>
      <c r="B11" s="3" t="s">
        <v>22</v>
      </c>
      <c r="C11" s="6">
        <v>3.93</v>
      </c>
      <c r="D11" s="6">
        <v>15.72</v>
      </c>
      <c r="E11" s="8">
        <v>40909</v>
      </c>
      <c r="F11" s="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C4"/>
  <sheetViews>
    <sheetView workbookViewId="0"/>
  </sheetViews>
  <sheetFormatPr defaultRowHeight="14.5" x14ac:dyDescent="0.35"/>
  <cols>
    <col min="2" max="2" width="38.81640625" bestFit="1" customWidth="1"/>
  </cols>
  <sheetData>
    <row r="2" spans="2:3" x14ac:dyDescent="0.35">
      <c r="B2" s="7" t="s">
        <v>101</v>
      </c>
    </row>
    <row r="3" spans="2:3" x14ac:dyDescent="0.35">
      <c r="B3" s="7" t="s">
        <v>102</v>
      </c>
      <c r="C3" s="7" t="s">
        <v>103</v>
      </c>
    </row>
    <row r="4" spans="2:3" x14ac:dyDescent="0.35">
      <c r="C4" s="7"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K22"/>
  <sheetViews>
    <sheetView tabSelected="1" zoomScaleNormal="100" workbookViewId="0">
      <selection activeCell="C8" sqref="C8"/>
    </sheetView>
  </sheetViews>
  <sheetFormatPr defaultRowHeight="14.5" x14ac:dyDescent="0.35"/>
  <cols>
    <col min="1" max="1" width="2.81640625" customWidth="1"/>
    <col min="2" max="2" width="38" customWidth="1"/>
    <col min="3" max="3" width="16.1796875" customWidth="1"/>
    <col min="4" max="4" width="9.54296875" customWidth="1"/>
    <col min="5" max="5" width="7.7265625" customWidth="1"/>
    <col min="6" max="6" width="23.1796875" bestFit="1" customWidth="1"/>
    <col min="7" max="7" width="7.81640625" hidden="1" customWidth="1"/>
    <col min="8" max="8" width="10" hidden="1" customWidth="1"/>
    <col min="9" max="9" width="10" customWidth="1"/>
    <col min="10" max="10" width="10" hidden="1" customWidth="1"/>
    <col min="11" max="11" width="10" customWidth="1"/>
  </cols>
  <sheetData>
    <row r="1" spans="2:11" ht="10" customHeight="1" x14ac:dyDescent="0.35"/>
    <row r="2" spans="2:11" ht="57.5" customHeight="1" x14ac:dyDescent="0.35">
      <c r="B2" s="35" t="s">
        <v>108</v>
      </c>
      <c r="C2" s="36"/>
      <c r="D2" s="36"/>
      <c r="E2" s="36"/>
      <c r="F2" s="36"/>
      <c r="G2" s="36"/>
      <c r="H2" s="36"/>
      <c r="I2" s="36"/>
      <c r="J2" s="36"/>
      <c r="K2" s="37"/>
    </row>
    <row r="3" spans="2:11" ht="10" customHeight="1" x14ac:dyDescent="0.35">
      <c r="B3" s="7"/>
      <c r="D3" s="32"/>
    </row>
    <row r="4" spans="2:11" ht="28" customHeight="1" x14ac:dyDescent="0.35">
      <c r="B4" s="35" t="s">
        <v>109</v>
      </c>
      <c r="C4" s="36"/>
      <c r="D4" s="36"/>
      <c r="E4" s="36"/>
      <c r="F4" s="36"/>
      <c r="G4" s="36"/>
      <c r="H4" s="36"/>
      <c r="I4" s="36"/>
      <c r="J4" s="36"/>
      <c r="K4" s="37"/>
    </row>
    <row r="5" spans="2:11" ht="10" customHeight="1" x14ac:dyDescent="0.35">
      <c r="B5" s="7"/>
      <c r="D5" s="32"/>
    </row>
    <row r="6" spans="2:11" ht="27.5" customHeight="1" x14ac:dyDescent="0.35">
      <c r="B6" s="35" t="s">
        <v>110</v>
      </c>
      <c r="C6" s="36"/>
      <c r="D6" s="36"/>
      <c r="E6" s="36"/>
      <c r="F6" s="36"/>
      <c r="G6" s="36"/>
      <c r="H6" s="36"/>
      <c r="I6" s="36"/>
      <c r="J6" s="36"/>
      <c r="K6" s="37"/>
    </row>
    <row r="7" spans="2:11" ht="10" customHeight="1" thickBot="1" x14ac:dyDescent="0.4"/>
    <row r="8" spans="2:11" ht="15" thickBot="1" x14ac:dyDescent="0.4">
      <c r="B8" s="25" t="s">
        <v>100</v>
      </c>
      <c r="C8" s="19" t="s">
        <v>10</v>
      </c>
      <c r="F8" s="7" t="s">
        <v>87</v>
      </c>
      <c r="H8" s="11" t="str">
        <f>C9</f>
        <v>Region 1</v>
      </c>
      <c r="I8" s="11" t="str">
        <f>C9</f>
        <v>Region 1</v>
      </c>
      <c r="J8" s="11" t="str">
        <f>C9</f>
        <v>Region 1</v>
      </c>
      <c r="K8" s="11" t="str">
        <f>C9</f>
        <v>Region 1</v>
      </c>
    </row>
    <row r="9" spans="2:11" ht="15" thickBot="1" x14ac:dyDescent="0.4">
      <c r="B9" s="26" t="s">
        <v>88</v>
      </c>
      <c r="C9" s="12" t="str">
        <f>IFERROR((VLOOKUP(C8,County_Region!$A$2:$B$68,2,FALSE)),"NO COUNTY MATCH")</f>
        <v>Region 1</v>
      </c>
      <c r="F9" s="21" t="s">
        <v>84</v>
      </c>
      <c r="G9" s="21"/>
      <c r="H9" s="22" t="s">
        <v>3</v>
      </c>
      <c r="I9" s="22" t="s">
        <v>3</v>
      </c>
      <c r="J9" s="22" t="s">
        <v>4</v>
      </c>
      <c r="K9" s="22" t="s">
        <v>4</v>
      </c>
    </row>
    <row r="10" spans="2:11" ht="15" thickBot="1" x14ac:dyDescent="0.4">
      <c r="F10" s="7" t="s">
        <v>98</v>
      </c>
      <c r="H10" s="13">
        <f>VLOOKUP(C9,Bill_Rates!$P$2:$R$5,3,FALSE)</f>
        <v>18.2</v>
      </c>
      <c r="I10" s="18">
        <f>H10</f>
        <v>18.2</v>
      </c>
      <c r="J10" s="13">
        <f>VLOOKUP(C9,Bill_Rates!$B$8:$D$11,3,FALSE)</f>
        <v>13.36</v>
      </c>
      <c r="K10" s="18">
        <f>J10</f>
        <v>13.36</v>
      </c>
    </row>
    <row r="11" spans="2:11" ht="15" thickBot="1" x14ac:dyDescent="0.4">
      <c r="B11" s="25" t="s">
        <v>97</v>
      </c>
      <c r="C11" s="20">
        <v>3.8219999999999997E-2</v>
      </c>
    </row>
    <row r="12" spans="2:11" x14ac:dyDescent="0.35">
      <c r="B12" s="33"/>
      <c r="C12" s="33"/>
      <c r="F12" s="7" t="s">
        <v>95</v>
      </c>
    </row>
    <row r="13" spans="2:11" x14ac:dyDescent="0.35">
      <c r="B13" s="34" t="s">
        <v>106</v>
      </c>
      <c r="C13" s="34"/>
      <c r="F13" t="s">
        <v>85</v>
      </c>
      <c r="G13" s="17">
        <v>6.2E-2</v>
      </c>
      <c r="H13" s="16">
        <f>IF(C17="No",(G13/1),0)</f>
        <v>6.2E-2</v>
      </c>
      <c r="I13" s="4">
        <f t="shared" ref="I13:I18" si="0">ROUND(($H$22*H13),2)</f>
        <v>1</v>
      </c>
      <c r="J13" s="16">
        <f>IF(C17="No",(G13/1),0)</f>
        <v>6.2E-2</v>
      </c>
      <c r="K13" s="4">
        <f>ROUND(($J$22*J13),2)</f>
        <v>0.73</v>
      </c>
    </row>
    <row r="14" spans="2:11" x14ac:dyDescent="0.35">
      <c r="B14" t="s">
        <v>105</v>
      </c>
      <c r="F14" t="s">
        <v>86</v>
      </c>
      <c r="G14" s="1">
        <v>1.4500000000000001E-2</v>
      </c>
      <c r="H14" s="15">
        <f>IF(C17="No",(G14/1),0)</f>
        <v>1.4500000000000001E-2</v>
      </c>
      <c r="I14" s="4">
        <f t="shared" si="0"/>
        <v>0.23</v>
      </c>
      <c r="J14" s="15">
        <f>IF(C17="No",(G14/1),0)</f>
        <v>1.4500000000000001E-2</v>
      </c>
      <c r="K14" s="4">
        <f t="shared" ref="K14:K18" si="1">ROUND(($J$22*J14),2)</f>
        <v>0.17</v>
      </c>
    </row>
    <row r="15" spans="2:11" ht="15" thickBot="1" x14ac:dyDescent="0.4">
      <c r="F15" t="s">
        <v>0</v>
      </c>
      <c r="G15" s="17">
        <v>6.0000000000000001E-3</v>
      </c>
      <c r="H15" s="16">
        <f>IF(C17="No",(G15/1),0)</f>
        <v>6.0000000000000001E-3</v>
      </c>
      <c r="I15" s="4">
        <f t="shared" si="0"/>
        <v>0.1</v>
      </c>
      <c r="J15" s="16">
        <f>IF(C17="No",(G15/1),0)</f>
        <v>6.0000000000000001E-3</v>
      </c>
      <c r="K15" s="4">
        <f t="shared" si="1"/>
        <v>7.0000000000000007E-2</v>
      </c>
    </row>
    <row r="16" spans="2:11" x14ac:dyDescent="0.35">
      <c r="B16" s="27" t="s">
        <v>101</v>
      </c>
      <c r="C16" s="28"/>
      <c r="F16" t="s">
        <v>1</v>
      </c>
      <c r="G16" s="10">
        <f>C11</f>
        <v>3.8219999999999997E-2</v>
      </c>
      <c r="H16" s="14">
        <f>IF(C17="No",(G16/1),0)</f>
        <v>3.8219999999999997E-2</v>
      </c>
      <c r="I16" s="4">
        <f t="shared" si="0"/>
        <v>0.62</v>
      </c>
      <c r="J16" s="14">
        <f>IF(C17="No",(G16/1),0)</f>
        <v>3.8219999999999997E-2</v>
      </c>
      <c r="K16" s="4">
        <f t="shared" si="1"/>
        <v>0.45</v>
      </c>
    </row>
    <row r="17" spans="2:11" ht="15" thickBot="1" x14ac:dyDescent="0.4">
      <c r="B17" s="29" t="s">
        <v>102</v>
      </c>
      <c r="C17" s="30" t="s">
        <v>104</v>
      </c>
      <c r="F17" t="s">
        <v>99</v>
      </c>
      <c r="G17" s="1">
        <v>8.6E-3</v>
      </c>
      <c r="H17" s="15">
        <f>G17/1</f>
        <v>8.6E-3</v>
      </c>
      <c r="I17" s="4">
        <f t="shared" si="0"/>
        <v>0.14000000000000001</v>
      </c>
      <c r="J17" s="15">
        <f>G17/1</f>
        <v>8.6E-3</v>
      </c>
      <c r="K17" s="4">
        <f t="shared" si="1"/>
        <v>0.1</v>
      </c>
    </row>
    <row r="18" spans="2:11" x14ac:dyDescent="0.35">
      <c r="F18" s="7" t="s">
        <v>2</v>
      </c>
      <c r="H18" s="14">
        <f>SUM(H13:H17)</f>
        <v>0.12931999999999999</v>
      </c>
      <c r="I18" s="18">
        <f t="shared" si="0"/>
        <v>2.08</v>
      </c>
      <c r="J18" s="5">
        <f>SUM(J13:J17)</f>
        <v>0.12931999999999999</v>
      </c>
      <c r="K18" s="18">
        <f t="shared" si="1"/>
        <v>1.53</v>
      </c>
    </row>
    <row r="19" spans="2:11" ht="6" customHeight="1" x14ac:dyDescent="0.35"/>
    <row r="20" spans="2:11" hidden="1" x14ac:dyDescent="0.35">
      <c r="F20" t="s">
        <v>94</v>
      </c>
      <c r="H20" s="14">
        <f>H10/(1+H18)</f>
        <v>16.115892749619242</v>
      </c>
      <c r="J20" s="14">
        <f>J10/(1+J18)</f>
        <v>11.830127864555662</v>
      </c>
    </row>
    <row r="21" spans="2:11" ht="6" customHeight="1" thickBot="1" x14ac:dyDescent="0.4"/>
    <row r="22" spans="2:11" ht="15" thickBot="1" x14ac:dyDescent="0.4">
      <c r="F22" s="23" t="s">
        <v>96</v>
      </c>
      <c r="G22" s="23"/>
      <c r="H22" s="24">
        <f>ROUND(H20,2)</f>
        <v>16.12</v>
      </c>
      <c r="I22" s="24">
        <f>I10-I18</f>
        <v>16.119999999999997</v>
      </c>
      <c r="J22" s="24">
        <f>ROUND(J20,2)</f>
        <v>11.83</v>
      </c>
      <c r="K22" s="24">
        <f>K10-K18</f>
        <v>11.83</v>
      </c>
    </row>
  </sheetData>
  <sheetProtection algorithmName="SHA-512" hashValue="GY11QAoWnifnbnNJG0wzTTAQQ8HIlwNb5K2WVPKbgPVbJcQkH6KsOV1VhjTZumv1uVi1ww5ObesBepc7TyTAaQ==" saltValue="Itr7rFWq0d7hfIKGndrvqA==" spinCount="100000" sheet="1" objects="1" scenarios="1"/>
  <mergeCells count="5">
    <mergeCell ref="B12:C12"/>
    <mergeCell ref="B13:C13"/>
    <mergeCell ref="B2:K2"/>
    <mergeCell ref="B4:K4"/>
    <mergeCell ref="B6:K6"/>
  </mergeCells>
  <dataValidations count="1">
    <dataValidation type="list" allowBlank="1" showInputMessage="1" showErrorMessage="1" sqref="C8" xr:uid="{00000000-0002-0000-0300-000000000000}">
      <formula1>County</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Relationship_to_CLE!$C$3:$C$4</xm:f>
          </x14:formula1>
          <xm:sqref>C17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County_Region</vt:lpstr>
      <vt:lpstr>Bill_Rates</vt:lpstr>
      <vt:lpstr>Relationship_to_CLE</vt:lpstr>
      <vt:lpstr>Pay_Rate_Calculator</vt:lpstr>
      <vt:lpstr>County</vt:lpstr>
    </vt:vector>
  </TitlesOfParts>
  <Company>Tempus Unlimited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Teresa Reeser</dc:creator>
  <cp:lastModifiedBy>Teresa Reeser</cp:lastModifiedBy>
  <dcterms:created xsi:type="dcterms:W3CDTF">2022-02-23T22:45:12Z</dcterms:created>
  <dcterms:modified xsi:type="dcterms:W3CDTF">2026-03-06T15:15:07Z</dcterms:modified>
</cp:coreProperties>
</file>